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20100" windowHeight="9030"/>
  </bookViews>
  <sheets>
    <sheet name="Sous Vide" sheetId="2" r:id="rId1"/>
  </sheets>
  <calcPr calcId="125725"/>
</workbook>
</file>

<file path=xl/calcChain.xml><?xml version="1.0" encoding="utf-8"?>
<calcChain xmlns="http://schemas.openxmlformats.org/spreadsheetml/2006/main">
  <c r="I26" i="2"/>
  <c r="D7" s="1"/>
  <c r="O3"/>
  <c r="F33" l="1"/>
  <c r="E33"/>
  <c r="D33"/>
  <c r="F32"/>
  <c r="E32"/>
  <c r="D32"/>
  <c r="F31"/>
  <c r="E31"/>
  <c r="D31"/>
  <c r="F30"/>
  <c r="E30"/>
  <c r="D30"/>
  <c r="F29"/>
  <c r="E29"/>
  <c r="D29"/>
  <c r="F28"/>
  <c r="E28"/>
  <c r="G28" s="1"/>
  <c r="D28"/>
  <c r="O23"/>
  <c r="P23" s="1"/>
  <c r="F24"/>
  <c r="E24"/>
  <c r="F23"/>
  <c r="E23"/>
  <c r="F22"/>
  <c r="E22"/>
  <c r="F21"/>
  <c r="E21"/>
  <c r="F20"/>
  <c r="E20"/>
  <c r="F19"/>
  <c r="E19"/>
  <c r="D24"/>
  <c r="D23"/>
  <c r="D22"/>
  <c r="D21"/>
  <c r="D20"/>
  <c r="D19"/>
  <c r="E9"/>
  <c r="Q20"/>
  <c r="C9"/>
  <c r="G30" l="1"/>
  <c r="G29"/>
  <c r="G33"/>
  <c r="G32"/>
  <c r="G31"/>
  <c r="G21"/>
  <c r="G19"/>
  <c r="G23"/>
  <c r="G22"/>
  <c r="G20"/>
  <c r="G24"/>
  <c r="F9"/>
  <c r="F7" s="1"/>
  <c r="F11" s="1"/>
  <c r="J5" l="1"/>
  <c r="F8"/>
  <c r="F13" s="1"/>
  <c r="J9" s="1"/>
  <c r="F14" l="1"/>
  <c r="O7" s="1"/>
  <c r="J7"/>
</calcChain>
</file>

<file path=xl/sharedStrings.xml><?xml version="1.0" encoding="utf-8"?>
<sst xmlns="http://schemas.openxmlformats.org/spreadsheetml/2006/main" count="102" uniqueCount="80">
  <si>
    <t>Adding Hysteresis to the plus input of a Comparator LM339/LM393</t>
  </si>
  <si>
    <t>K Ohm</t>
  </si>
  <si>
    <t>Calculating Reference Voltage Off</t>
  </si>
  <si>
    <t>Volt</t>
  </si>
  <si>
    <t>Calculating Reference Voltage On</t>
  </si>
  <si>
    <t>Hysteresis Shift Voltages = V Ref Off - V Ref On</t>
  </si>
  <si>
    <t>On</t>
  </si>
  <si>
    <t>Off</t>
  </si>
  <si>
    <t>Time</t>
  </si>
  <si>
    <t>dB</t>
  </si>
  <si>
    <t>Voff</t>
  </si>
  <si>
    <t>Von</t>
  </si>
  <si>
    <t>Gain in LM324</t>
  </si>
  <si>
    <t>Hys. Shift Volt</t>
  </si>
  <si>
    <t>Hys. Shift Temp</t>
  </si>
  <si>
    <t>walter</t>
  </si>
  <si>
    <t>PO i %</t>
  </si>
  <si>
    <t>The heating element status</t>
  </si>
  <si>
    <t>Resistors in K Ohm</t>
  </si>
  <si>
    <t>PO trimmer actual value</t>
  </si>
  <si>
    <t>Max °C</t>
  </si>
  <si>
    <t>Min °C</t>
  </si>
  <si>
    <t xml:space="preserve">www.walter-lystfisker.dk </t>
  </si>
  <si>
    <t>Values ​​in K Ohm</t>
  </si>
  <si>
    <t>P1</t>
  </si>
  <si>
    <t>P1 i %</t>
  </si>
  <si>
    <t>R4</t>
  </si>
  <si>
    <t>R3</t>
  </si>
  <si>
    <t>Av = (1+R4/(R3+PO)) =</t>
  </si>
  <si>
    <t>Insert the values ​​in the yellow cells (remember in K Ohm)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</si>
  <si>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</si>
  <si>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</si>
  <si>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t>with 3 resistors Rx, Ry, R18 and one potentiometer P1</t>
  </si>
  <si>
    <t>Rx=(R6 to R11)</t>
  </si>
  <si>
    <t>Ry=(R12 to R17)</t>
  </si>
  <si>
    <t>Switch Pos. No.</t>
  </si>
  <si>
    <t>P0 is a trimmer in serie with R3</t>
  </si>
  <si>
    <r>
      <t xml:space="preserve">Temperature </t>
    </r>
    <r>
      <rPr>
        <sz val="11"/>
        <color theme="1"/>
        <rFont val="Calibri"/>
        <family val="2"/>
      </rPr>
      <t>°</t>
    </r>
    <r>
      <rPr>
        <sz val="13.2"/>
        <color theme="1"/>
        <rFont val="Arial"/>
        <family val="2"/>
      </rPr>
      <t>C</t>
    </r>
  </si>
  <si>
    <t>R2 combined = 1/(1/Ry+1/R3 combined)</t>
  </si>
  <si>
    <t>Vcc</t>
  </si>
  <si>
    <t>V Reference Off = (Vcc/(R1 combined + R2)) * R2</t>
  </si>
  <si>
    <t>V Reference On = (Vcc/(R1 + R2 combined)) * R2 Combined</t>
  </si>
  <si>
    <t>PO trim</t>
  </si>
  <si>
    <t>Also set PO trimmer - in the red cell - the same value as specified in P20</t>
  </si>
  <si>
    <t>Make a What-if analysis targeting: Enter cell O23 to value 10 by changing P21</t>
  </si>
  <si>
    <t>The result in % of setting PO trimmer can be seen in green cell Q20</t>
  </si>
  <si>
    <t>The result of Ohm setting of PO trimmer can be seen in red cell P21</t>
  </si>
  <si>
    <t>Temperature as a function of Time</t>
  </si>
  <si>
    <t>Average temperature</t>
  </si>
  <si>
    <t>Delta temp</t>
  </si>
  <si>
    <r>
      <t xml:space="preserve"> </t>
    </r>
    <r>
      <rPr>
        <sz val="11"/>
        <color theme="0" tint="-4.9989318521683403E-2"/>
        <rFont val="Calibri"/>
        <family val="2"/>
      </rPr>
      <t>°</t>
    </r>
    <r>
      <rPr>
        <sz val="11"/>
        <color theme="0" tint="-4.9989318521683403E-2"/>
        <rFont val="Arial"/>
        <family val="2"/>
      </rPr>
      <t>C</t>
    </r>
  </si>
  <si>
    <t>P1 = 0%</t>
  </si>
  <si>
    <t>P1 = 100%</t>
  </si>
  <si>
    <t>Select Data</t>
  </si>
  <si>
    <t>"Turns on" on falling temperature</t>
  </si>
  <si>
    <t>"Turns off" on rising temperature</t>
  </si>
  <si>
    <r>
      <t xml:space="preserve">1.      45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</si>
  <si>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r>
      <t xml:space="preserve">2.      50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</si>
  <si>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r>
      <t xml:space="preserve">3.      55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</si>
  <si>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r>
      <t xml:space="preserve">4.      60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</si>
  <si>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r>
      <t xml:space="preserve">5.      65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</si>
  <si>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r>
      <t xml:space="preserve">6.      70 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</si>
  <si>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t>Selected temperature</t>
  </si>
  <si>
    <r>
      <t xml:space="preserve">Temperature with P1 0% = 0 </t>
    </r>
    <r>
      <rPr>
        <sz val="11"/>
        <color rgb="FFFF0000"/>
        <rFont val="Calibri"/>
        <family val="2"/>
      </rPr>
      <t>Ω</t>
    </r>
  </si>
  <si>
    <r>
      <t xml:space="preserve">Temperature with P1 100% = 2.2M </t>
    </r>
    <r>
      <rPr>
        <sz val="11"/>
        <color rgb="FF00B050"/>
        <rFont val="Calibri"/>
        <family val="2"/>
      </rPr>
      <t>Ω</t>
    </r>
  </si>
  <si>
    <t>Reg.No.1277</t>
  </si>
  <si>
    <t>Please note:</t>
  </si>
  <si>
    <t>R3 in the diagram consists of two resistors - 10k ohms and 110 ohms in series</t>
  </si>
  <si>
    <t>The spreadsheet is not protected by Password</t>
  </si>
  <si>
    <t>R20</t>
  </si>
  <si>
    <t>R1 combined = 1/(1/Rx+1/(R20+R3 combined))</t>
  </si>
  <si>
    <t>R3 combined = R18+R19+P1</t>
  </si>
  <si>
    <t>I don't use P0 in this diagram, but I place a 110 Ohm resistor in series with R3</t>
  </si>
  <si>
    <t>Max Delta is selected</t>
  </si>
  <si>
    <t>R18</t>
  </si>
  <si>
    <t>R19</t>
  </si>
  <si>
    <t>Insert R19</t>
  </si>
  <si>
    <t>Remove R19</t>
  </si>
  <si>
    <t>S1 Off</t>
  </si>
  <si>
    <t>S1 On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</si>
</sst>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.000"/>
    <numFmt numFmtId="165" formatCode="0.0"/>
    <numFmt numFmtId="166" formatCode="_ * #,##0.000_ ;_ * \-#,##0.000_ ;_ * &quot;-&quot;?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b/>
      <sz val="11"/>
      <color rgb="FF0070C0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13.2"/>
      <color theme="1"/>
      <name val="Arial"/>
      <family val="2"/>
    </font>
    <font>
      <sz val="11"/>
      <color rgb="FF00B050"/>
      <name val="Arial"/>
      <family val="2"/>
    </font>
    <font>
      <sz val="11"/>
      <color theme="0" tint="-4.9989318521683403E-2"/>
      <name val="Calibri"/>
      <family val="2"/>
    </font>
    <font>
      <sz val="12"/>
      <color indexed="17"/>
      <name val="Arial"/>
      <family val="2"/>
    </font>
    <font>
      <sz val="12"/>
      <color indexed="10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2"/>
      <color rgb="FF0070C0"/>
      <name val="Arial"/>
      <family val="2"/>
    </font>
    <font>
      <sz val="11"/>
      <color rgb="FF0070C0"/>
      <name val="Arial"/>
      <family val="2"/>
    </font>
    <font>
      <sz val="12"/>
      <color indexed="10"/>
      <name val="Calibri"/>
      <family val="2"/>
      <scheme val="minor"/>
    </font>
    <font>
      <sz val="12"/>
      <color indexed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thick">
        <color indexed="64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indexed="64"/>
      </left>
      <right/>
      <top/>
      <bottom style="medium">
        <color rgb="FF00B050"/>
      </bottom>
      <diagonal/>
    </border>
    <border>
      <left/>
      <right style="medium">
        <color indexed="64"/>
      </right>
      <top/>
      <bottom style="medium">
        <color rgb="FF00B05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5" borderId="21" xfId="0" applyFont="1" applyFill="1" applyBorder="1" applyAlignment="1" applyProtection="1">
      <protection hidden="1"/>
    </xf>
    <xf numFmtId="0" fontId="3" fillId="5" borderId="21" xfId="0" applyFont="1" applyFill="1" applyBorder="1" applyProtection="1">
      <protection hidden="1"/>
    </xf>
    <xf numFmtId="0" fontId="3" fillId="5" borderId="2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5" borderId="0" xfId="0" applyFont="1" applyFill="1" applyBorder="1" applyAlignment="1" applyProtection="1">
      <protection hidden="1"/>
    </xf>
    <xf numFmtId="0" fontId="3" fillId="5" borderId="0" xfId="0" applyFont="1" applyFill="1" applyBorder="1" applyProtection="1">
      <protection hidden="1"/>
    </xf>
    <xf numFmtId="0" fontId="3" fillId="5" borderId="8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5" borderId="7" xfId="0" applyFont="1" applyFill="1" applyBorder="1" applyProtection="1">
      <protection hidden="1"/>
    </xf>
    <xf numFmtId="2" fontId="3" fillId="5" borderId="0" xfId="0" applyNumberFormat="1" applyFont="1" applyFill="1" applyBorder="1" applyProtection="1">
      <protection hidden="1"/>
    </xf>
    <xf numFmtId="0" fontId="3" fillId="5" borderId="19" xfId="0" applyFont="1" applyFill="1" applyBorder="1" applyProtection="1">
      <protection hidden="1"/>
    </xf>
    <xf numFmtId="0" fontId="3" fillId="5" borderId="9" xfId="0" applyFont="1" applyFill="1" applyBorder="1" applyProtection="1">
      <protection hidden="1"/>
    </xf>
    <xf numFmtId="0" fontId="3" fillId="5" borderId="10" xfId="0" applyFont="1" applyFill="1" applyBorder="1" applyProtection="1">
      <protection hidden="1"/>
    </xf>
    <xf numFmtId="2" fontId="3" fillId="5" borderId="10" xfId="0" applyNumberFormat="1" applyFont="1" applyFill="1" applyBorder="1" applyProtection="1">
      <protection hidden="1"/>
    </xf>
    <xf numFmtId="0" fontId="3" fillId="5" borderId="11" xfId="0" applyFont="1" applyFill="1" applyBorder="1" applyProtection="1">
      <protection hidden="1"/>
    </xf>
    <xf numFmtId="0" fontId="3" fillId="5" borderId="12" xfId="0" applyFont="1" applyFill="1" applyBorder="1" applyProtection="1">
      <protection hidden="1"/>
    </xf>
    <xf numFmtId="0" fontId="3" fillId="5" borderId="13" xfId="0" applyFont="1" applyFill="1" applyBorder="1" applyProtection="1">
      <protection hidden="1"/>
    </xf>
    <xf numFmtId="0" fontId="3" fillId="5" borderId="14" xfId="0" applyFont="1" applyFill="1" applyBorder="1" applyProtection="1">
      <protection hidden="1"/>
    </xf>
    <xf numFmtId="2" fontId="3" fillId="5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2" fontId="3" fillId="5" borderId="0" xfId="0" applyNumberFormat="1" applyFont="1" applyFill="1" applyBorder="1" applyAlignment="1" applyProtection="1">
      <alignment horizontal="center" vertical="center"/>
      <protection hidden="1"/>
    </xf>
    <xf numFmtId="2" fontId="3" fillId="5" borderId="16" xfId="0" applyNumberFormat="1" applyFont="1" applyFill="1" applyBorder="1" applyAlignment="1" applyProtection="1">
      <alignment horizontal="center"/>
      <protection hidden="1"/>
    </xf>
    <xf numFmtId="165" fontId="3" fillId="5" borderId="0" xfId="0" applyNumberFormat="1" applyFont="1" applyFill="1" applyBorder="1" applyAlignment="1" applyProtection="1">
      <alignment horizontal="center"/>
      <protection hidden="1"/>
    </xf>
    <xf numFmtId="10" fontId="3" fillId="3" borderId="3" xfId="1" applyNumberFormat="1" applyFont="1" applyFill="1" applyBorder="1" applyAlignment="1" applyProtection="1">
      <alignment horizontal="center"/>
      <protection hidden="1"/>
    </xf>
    <xf numFmtId="0" fontId="3" fillId="5" borderId="17" xfId="0" applyFont="1" applyFill="1" applyBorder="1" applyAlignment="1" applyProtection="1">
      <alignment horizontal="center"/>
      <protection hidden="1"/>
    </xf>
    <xf numFmtId="2" fontId="4" fillId="5" borderId="0" xfId="0" applyNumberFormat="1" applyFont="1" applyFill="1" applyBorder="1" applyAlignment="1" applyProtection="1">
      <alignment horizontal="center"/>
      <protection hidden="1"/>
    </xf>
    <xf numFmtId="2" fontId="3" fillId="5" borderId="0" xfId="0" applyNumberFormat="1" applyFont="1" applyFill="1" applyBorder="1" applyAlignment="1" applyProtection="1">
      <alignment horizontal="center"/>
      <protection hidden="1"/>
    </xf>
    <xf numFmtId="0" fontId="8" fillId="5" borderId="0" xfId="2" applyFont="1" applyFill="1" applyBorder="1" applyAlignment="1" applyProtection="1">
      <protection hidden="1"/>
    </xf>
    <xf numFmtId="0" fontId="9" fillId="5" borderId="0" xfId="0" applyFont="1" applyFill="1" applyBorder="1" applyAlignment="1" applyProtection="1">
      <protection hidden="1"/>
    </xf>
    <xf numFmtId="0" fontId="7" fillId="5" borderId="0" xfId="2" applyFont="1" applyFill="1" applyBorder="1" applyAlignment="1" applyProtection="1">
      <alignment vertical="center"/>
      <protection hidden="1"/>
    </xf>
    <xf numFmtId="0" fontId="0" fillId="5" borderId="0" xfId="0" applyFill="1" applyBorder="1" applyProtection="1">
      <protection hidden="1"/>
    </xf>
    <xf numFmtId="0" fontId="3" fillId="5" borderId="1" xfId="0" applyNumberFormat="1" applyFont="1" applyFill="1" applyBorder="1" applyAlignment="1" applyProtection="1">
      <alignment horizontal="center"/>
      <protection hidden="1"/>
    </xf>
    <xf numFmtId="0" fontId="3" fillId="5" borderId="15" xfId="0" applyNumberFormat="1" applyFont="1" applyFill="1" applyBorder="1" applyAlignment="1" applyProtection="1">
      <alignment horizontal="center"/>
      <protection hidden="1"/>
    </xf>
    <xf numFmtId="1" fontId="3" fillId="5" borderId="0" xfId="0" applyNumberFormat="1" applyFont="1" applyFill="1" applyBorder="1" applyAlignment="1" applyProtection="1">
      <alignment horizontal="center"/>
      <protection hidden="1"/>
    </xf>
    <xf numFmtId="1" fontId="4" fillId="5" borderId="0" xfId="0" applyNumberFormat="1" applyFont="1" applyFill="1" applyBorder="1" applyAlignment="1" applyProtection="1">
      <alignment horizontal="center"/>
      <protection hidden="1"/>
    </xf>
    <xf numFmtId="2" fontId="4" fillId="5" borderId="16" xfId="0" applyNumberFormat="1" applyFont="1" applyFill="1" applyBorder="1" applyAlignment="1" applyProtection="1">
      <alignment horizontal="center"/>
      <protection hidden="1"/>
    </xf>
    <xf numFmtId="2" fontId="3" fillId="5" borderId="7" xfId="0" applyNumberFormat="1" applyFont="1" applyFill="1" applyBorder="1" applyAlignment="1" applyProtection="1">
      <alignment horizontal="center"/>
      <protection hidden="1"/>
    </xf>
    <xf numFmtId="9" fontId="3" fillId="5" borderId="7" xfId="0" applyNumberFormat="1" applyFont="1" applyFill="1" applyBorder="1" applyAlignment="1" applyProtection="1">
      <alignment horizontal="center"/>
      <protection hidden="1"/>
    </xf>
    <xf numFmtId="9" fontId="4" fillId="5" borderId="7" xfId="0" applyNumberFormat="1" applyFont="1" applyFill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Protection="1">
      <protection hidden="1"/>
    </xf>
    <xf numFmtId="0" fontId="3" fillId="5" borderId="16" xfId="0" applyFont="1" applyFill="1" applyBorder="1" applyProtection="1">
      <protection hidden="1"/>
    </xf>
    <xf numFmtId="0" fontId="6" fillId="5" borderId="0" xfId="0" applyFont="1" applyFill="1" applyBorder="1" applyAlignment="1" applyProtection="1">
      <alignment horizontal="right"/>
      <protection hidden="1"/>
    </xf>
    <xf numFmtId="0" fontId="3" fillId="5" borderId="27" xfId="0" applyFont="1" applyFill="1" applyBorder="1" applyProtection="1"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protection hidden="1"/>
    </xf>
    <xf numFmtId="0" fontId="4" fillId="5" borderId="7" xfId="0" applyFont="1" applyFill="1" applyBorder="1" applyAlignment="1" applyProtection="1">
      <protection hidden="1"/>
    </xf>
    <xf numFmtId="1" fontId="4" fillId="5" borderId="0" xfId="3" applyNumberFormat="1" applyFont="1" applyFill="1" applyBorder="1" applyAlignment="1" applyProtection="1">
      <alignment horizontal="right" vertical="center"/>
      <protection hidden="1"/>
    </xf>
    <xf numFmtId="2" fontId="3" fillId="5" borderId="0" xfId="0" applyNumberFormat="1" applyFont="1" applyFill="1" applyBorder="1" applyAlignment="1" applyProtection="1">
      <alignment horizontal="right"/>
      <protection hidden="1"/>
    </xf>
    <xf numFmtId="165" fontId="3" fillId="5" borderId="2" xfId="0" applyNumberFormat="1" applyFont="1" applyFill="1" applyBorder="1" applyAlignment="1" applyProtection="1">
      <alignment horizontal="center"/>
      <protection hidden="1"/>
    </xf>
    <xf numFmtId="165" fontId="3" fillId="5" borderId="3" xfId="0" applyNumberFormat="1" applyFont="1" applyFill="1" applyBorder="1" applyAlignment="1" applyProtection="1">
      <alignment horizontal="center"/>
      <protection hidden="1"/>
    </xf>
    <xf numFmtId="165" fontId="4" fillId="5" borderId="16" xfId="0" applyNumberFormat="1" applyFont="1" applyFill="1" applyBorder="1" applyAlignment="1" applyProtection="1">
      <alignment horizontal="center"/>
      <protection hidden="1"/>
    </xf>
    <xf numFmtId="165" fontId="4" fillId="5" borderId="17" xfId="0" applyNumberFormat="1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Protection="1">
      <protection hidden="1"/>
    </xf>
    <xf numFmtId="0" fontId="15" fillId="5" borderId="0" xfId="0" applyFont="1" applyFill="1" applyBorder="1" applyAlignment="1" applyProtection="1">
      <alignment horizontal="center"/>
      <protection hidden="1"/>
    </xf>
    <xf numFmtId="0" fontId="3" fillId="5" borderId="30" xfId="0" applyFont="1" applyFill="1" applyBorder="1" applyProtection="1">
      <protection hidden="1"/>
    </xf>
    <xf numFmtId="0" fontId="3" fillId="5" borderId="31" xfId="0" applyFont="1" applyFill="1" applyBorder="1" applyProtection="1">
      <protection hidden="1"/>
    </xf>
    <xf numFmtId="0" fontId="3" fillId="5" borderId="26" xfId="0" applyFont="1" applyFill="1" applyBorder="1" applyAlignment="1" applyProtection="1">
      <alignment horizontal="left" vertic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38" xfId="0" applyFont="1" applyFill="1" applyBorder="1" applyProtection="1">
      <protection hidden="1"/>
    </xf>
    <xf numFmtId="2" fontId="3" fillId="5" borderId="0" xfId="0" quotePrefix="1" applyNumberFormat="1" applyFont="1" applyFill="1" applyBorder="1" applyProtection="1">
      <protection hidden="1"/>
    </xf>
    <xf numFmtId="1" fontId="3" fillId="5" borderId="7" xfId="0" applyNumberFormat="1" applyFont="1" applyFill="1" applyBorder="1" applyAlignment="1" applyProtection="1">
      <alignment vertical="center"/>
      <protection hidden="1"/>
    </xf>
    <xf numFmtId="0" fontId="3" fillId="5" borderId="39" xfId="0" applyFont="1" applyFill="1" applyBorder="1" applyProtection="1">
      <protection hidden="1"/>
    </xf>
    <xf numFmtId="0" fontId="3" fillId="5" borderId="40" xfId="0" applyFont="1" applyFill="1" applyBorder="1" applyProtection="1">
      <protection hidden="1"/>
    </xf>
    <xf numFmtId="0" fontId="17" fillId="5" borderId="0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protection hidden="1"/>
    </xf>
    <xf numFmtId="0" fontId="13" fillId="5" borderId="0" xfId="0" applyFont="1" applyFill="1" applyBorder="1" applyProtection="1">
      <protection hidden="1"/>
    </xf>
    <xf numFmtId="0" fontId="3" fillId="5" borderId="41" xfId="0" applyFont="1" applyFill="1" applyBorder="1" applyProtection="1">
      <protection hidden="1"/>
    </xf>
    <xf numFmtId="0" fontId="3" fillId="5" borderId="42" xfId="0" applyFont="1" applyFill="1" applyBorder="1" applyProtection="1">
      <protection hidden="1"/>
    </xf>
    <xf numFmtId="1" fontId="3" fillId="5" borderId="43" xfId="0" applyNumberFormat="1" applyFont="1" applyFill="1" applyBorder="1" applyAlignment="1" applyProtection="1">
      <alignment vertical="center"/>
      <protection hidden="1"/>
    </xf>
    <xf numFmtId="0" fontId="3" fillId="5" borderId="42" xfId="0" applyFont="1" applyFill="1" applyBorder="1" applyAlignment="1" applyProtection="1">
      <alignment horizontal="left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3" fillId="5" borderId="47" xfId="0" applyFont="1" applyFill="1" applyBorder="1" applyProtection="1">
      <protection hidden="1"/>
    </xf>
    <xf numFmtId="0" fontId="3" fillId="5" borderId="46" xfId="0" applyFont="1" applyFill="1" applyBorder="1" applyProtection="1">
      <protection hidden="1"/>
    </xf>
    <xf numFmtId="0" fontId="3" fillId="5" borderId="48" xfId="0" applyFont="1" applyFill="1" applyBorder="1" applyProtection="1">
      <protection hidden="1"/>
    </xf>
    <xf numFmtId="0" fontId="12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/>
      <protection hidden="1"/>
    </xf>
    <xf numFmtId="1" fontId="4" fillId="5" borderId="2" xfId="0" applyNumberFormat="1" applyFont="1" applyFill="1" applyBorder="1" applyAlignment="1" applyProtection="1">
      <alignment horizontal="center" vertical="center"/>
      <protection hidden="1"/>
    </xf>
    <xf numFmtId="0" fontId="26" fillId="5" borderId="0" xfId="0" applyFont="1" applyFill="1" applyBorder="1" applyAlignment="1" applyProtection="1">
      <alignment horizontal="center"/>
      <protection hidden="1"/>
    </xf>
    <xf numFmtId="0" fontId="26" fillId="5" borderId="2" xfId="0" applyFont="1" applyFill="1" applyBorder="1" applyAlignment="1" applyProtection="1">
      <alignment horizontal="center"/>
      <protection hidden="1"/>
    </xf>
    <xf numFmtId="1" fontId="26" fillId="5" borderId="2" xfId="0" applyNumberFormat="1" applyFont="1" applyFill="1" applyBorder="1" applyAlignment="1" applyProtection="1">
      <alignment horizontal="center"/>
      <protection hidden="1"/>
    </xf>
    <xf numFmtId="2" fontId="3" fillId="2" borderId="1" xfId="0" applyNumberFormat="1" applyFont="1" applyFill="1" applyBorder="1" applyAlignment="1" applyProtection="1">
      <alignment horizontal="center"/>
      <protection hidden="1"/>
    </xf>
    <xf numFmtId="2" fontId="3" fillId="2" borderId="2" xfId="0" applyNumberFormat="1" applyFont="1" applyFill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9" fontId="3" fillId="2" borderId="2" xfId="1" applyNumberFormat="1" applyFont="1" applyFill="1" applyBorder="1" applyAlignment="1" applyProtection="1">
      <alignment horizontal="center" vertical="center"/>
      <protection hidden="1"/>
    </xf>
    <xf numFmtId="2" fontId="3" fillId="2" borderId="3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164" fontId="3" fillId="2" borderId="2" xfId="0" applyNumberFormat="1" applyFont="1" applyFill="1" applyBorder="1" applyAlignment="1" applyProtection="1">
      <alignment horizontal="center"/>
      <protection hidden="1"/>
    </xf>
    <xf numFmtId="164" fontId="3" fillId="4" borderId="2" xfId="0" applyNumberFormat="1" applyFont="1" applyFill="1" applyBorder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5" fillId="5" borderId="12" xfId="0" applyFont="1" applyFill="1" applyBorder="1" applyProtection="1"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5" fillId="5" borderId="14" xfId="0" applyFont="1" applyFill="1" applyBorder="1" applyAlignment="1" applyProtection="1">
      <alignment horizont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17" fillId="5" borderId="33" xfId="0" applyFont="1" applyFill="1" applyBorder="1" applyAlignment="1" applyProtection="1">
      <alignment horizontal="center" vertical="center"/>
      <protection hidden="1"/>
    </xf>
    <xf numFmtId="0" fontId="17" fillId="5" borderId="34" xfId="0" applyFont="1" applyFill="1" applyBorder="1" applyAlignment="1" applyProtection="1">
      <alignment horizontal="center" vertical="center"/>
      <protection hidden="1"/>
    </xf>
    <xf numFmtId="0" fontId="17" fillId="5" borderId="35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0" fontId="12" fillId="5" borderId="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166" fontId="10" fillId="5" borderId="0" xfId="0" applyNumberFormat="1" applyFont="1" applyFill="1" applyBorder="1" applyAlignment="1" applyProtection="1">
      <alignment horizontal="center" vertical="center"/>
      <protection hidden="1"/>
    </xf>
    <xf numFmtId="0" fontId="7" fillId="5" borderId="0" xfId="2" applyFont="1" applyFill="1" applyBorder="1" applyAlignment="1" applyProtection="1">
      <alignment horizontal="center" vertical="center"/>
      <protection hidden="1"/>
    </xf>
    <xf numFmtId="0" fontId="7" fillId="5" borderId="0" xfId="2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/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5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/>
      <protection hidden="1"/>
    </xf>
    <xf numFmtId="0" fontId="3" fillId="5" borderId="24" xfId="0" applyFont="1" applyFill="1" applyBorder="1" applyAlignment="1" applyProtection="1">
      <alignment horizontal="center"/>
      <protection hidden="1"/>
    </xf>
    <xf numFmtId="0" fontId="3" fillId="5" borderId="36" xfId="0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 applyProtection="1">
      <alignment horizontal="center"/>
      <protection hidden="1"/>
    </xf>
    <xf numFmtId="0" fontId="13" fillId="5" borderId="33" xfId="0" applyFont="1" applyFill="1" applyBorder="1" applyAlignment="1" applyProtection="1">
      <alignment horizontal="center" vertical="center"/>
      <protection hidden="1"/>
    </xf>
    <xf numFmtId="0" fontId="13" fillId="5" borderId="34" xfId="0" applyFont="1" applyFill="1" applyBorder="1" applyAlignment="1" applyProtection="1">
      <alignment horizontal="center" vertical="center"/>
      <protection hidden="1"/>
    </xf>
    <xf numFmtId="0" fontId="13" fillId="5" borderId="35" xfId="0" applyFont="1" applyFill="1" applyBorder="1" applyAlignment="1" applyProtection="1">
      <alignment horizontal="center" vertical="center"/>
      <protection hidden="1"/>
    </xf>
    <xf numFmtId="0" fontId="25" fillId="5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24" fillId="5" borderId="0" xfId="0" applyFont="1" applyFill="1" applyBorder="1" applyAlignment="1" applyProtection="1">
      <alignment horizontal="center"/>
      <protection hidden="1"/>
    </xf>
    <xf numFmtId="0" fontId="24" fillId="5" borderId="27" xfId="0" applyFont="1" applyFill="1" applyBorder="1" applyAlignment="1" applyProtection="1">
      <alignment horizontal="center"/>
      <protection hidden="1"/>
    </xf>
    <xf numFmtId="0" fontId="3" fillId="5" borderId="42" xfId="0" applyFont="1" applyFill="1" applyBorder="1" applyAlignment="1" applyProtection="1">
      <alignment horizontal="center"/>
      <protection hidden="1"/>
    </xf>
    <xf numFmtId="0" fontId="13" fillId="5" borderId="7" xfId="0" applyFont="1" applyFill="1" applyBorder="1" applyAlignment="1" applyProtection="1">
      <alignment horizontal="center"/>
      <protection hidden="1"/>
    </xf>
    <xf numFmtId="0" fontId="13" fillId="5" borderId="0" xfId="0" applyFont="1" applyFill="1" applyBorder="1" applyAlignment="1" applyProtection="1">
      <alignment horizontal="center"/>
      <protection hidden="1"/>
    </xf>
    <xf numFmtId="0" fontId="13" fillId="5" borderId="8" xfId="0" applyFont="1" applyFill="1" applyBorder="1" applyAlignment="1" applyProtection="1">
      <alignment horizontal="center"/>
      <protection hidden="1"/>
    </xf>
    <xf numFmtId="1" fontId="24" fillId="5" borderId="0" xfId="0" applyNumberFormat="1" applyFont="1" applyFill="1" applyBorder="1" applyAlignment="1" applyProtection="1">
      <alignment horizontal="center" vertical="center" textRotation="90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0" fontId="3" fillId="5" borderId="22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1" fontId="13" fillId="5" borderId="28" xfId="0" applyNumberFormat="1" applyFont="1" applyFill="1" applyBorder="1" applyAlignment="1" applyProtection="1">
      <alignment horizontal="center" vertical="center"/>
      <protection hidden="1"/>
    </xf>
    <xf numFmtId="1" fontId="13" fillId="5" borderId="29" xfId="0" applyNumberFormat="1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32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5" borderId="38" xfId="0" applyFont="1" applyFill="1" applyBorder="1" applyAlignment="1" applyProtection="1">
      <alignment horizontal="center"/>
      <protection hidden="1"/>
    </xf>
    <xf numFmtId="165" fontId="3" fillId="5" borderId="7" xfId="0" applyNumberFormat="1" applyFont="1" applyFill="1" applyBorder="1" applyAlignment="1" applyProtection="1">
      <alignment horizontal="center" vertical="center"/>
      <protection hidden="1"/>
    </xf>
    <xf numFmtId="165" fontId="3" fillId="5" borderId="0" xfId="0" applyNumberFormat="1" applyFont="1" applyFill="1" applyBorder="1" applyAlignment="1" applyProtection="1">
      <alignment horizontal="center" vertical="center"/>
      <protection hidden="1"/>
    </xf>
    <xf numFmtId="0" fontId="9" fillId="5" borderId="21" xfId="0" applyFont="1" applyFill="1" applyBorder="1" applyAlignment="1" applyProtection="1">
      <alignment horizontal="center"/>
      <protection hidden="1"/>
    </xf>
    <xf numFmtId="0" fontId="3" fillId="5" borderId="45" xfId="0" applyFont="1" applyFill="1" applyBorder="1" applyAlignment="1" applyProtection="1">
      <alignment horizontal="center"/>
      <protection hidden="1"/>
    </xf>
    <xf numFmtId="0" fontId="3" fillId="5" borderId="46" xfId="0" applyFont="1" applyFill="1" applyBorder="1" applyAlignment="1" applyProtection="1">
      <alignment horizontal="center"/>
      <protection hidden="1"/>
    </xf>
  </cellXfs>
  <cellStyles count="4">
    <cellStyle name="1000-sep (2 dec)" xfId="3" builtinId="3"/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171450</xdr:rowOff>
    </xdr:from>
    <xdr:to>
      <xdr:col>14</xdr:col>
      <xdr:colOff>9525</xdr:colOff>
      <xdr:row>13</xdr:row>
      <xdr:rowOff>7621</xdr:rowOff>
    </xdr:to>
    <xdr:cxnSp macro="">
      <xdr:nvCxnSpPr>
        <xdr:cNvPr id="3" name="Lige forbindelse 2"/>
        <xdr:cNvCxnSpPr/>
      </xdr:nvCxnSpPr>
      <xdr:spPr>
        <a:xfrm flipV="1">
          <a:off x="9172575" y="895350"/>
          <a:ext cx="2781300" cy="1464946"/>
        </a:xfrm>
        <a:prstGeom prst="line">
          <a:avLst/>
        </a:prstGeom>
        <a:ln w="254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7938</xdr:colOff>
      <xdr:row>5</xdr:row>
      <xdr:rowOff>7937</xdr:rowOff>
    </xdr:from>
    <xdr:to>
      <xdr:col>22</xdr:col>
      <xdr:colOff>15875</xdr:colOff>
      <xdr:row>8</xdr:row>
      <xdr:rowOff>174626</xdr:rowOff>
    </xdr:to>
    <xdr:cxnSp macro="">
      <xdr:nvCxnSpPr>
        <xdr:cNvPr id="10" name="Lige forbindelse 9"/>
        <xdr:cNvCxnSpPr/>
      </xdr:nvCxnSpPr>
      <xdr:spPr>
        <a:xfrm flipV="1">
          <a:off x="14644688" y="920750"/>
          <a:ext cx="2619375" cy="714376"/>
        </a:xfrm>
        <a:prstGeom prst="line">
          <a:avLst/>
        </a:prstGeom>
        <a:ln w="254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12</xdr:row>
      <xdr:rowOff>195791</xdr:rowOff>
    </xdr:from>
    <xdr:to>
      <xdr:col>22</xdr:col>
      <xdr:colOff>15876</xdr:colOff>
      <xdr:row>12</xdr:row>
      <xdr:rowOff>201083</xdr:rowOff>
    </xdr:to>
    <xdr:cxnSp macro="">
      <xdr:nvCxnSpPr>
        <xdr:cNvPr id="14" name="Lige pilforbindelse 13"/>
        <xdr:cNvCxnSpPr/>
      </xdr:nvCxnSpPr>
      <xdr:spPr>
        <a:xfrm flipV="1">
          <a:off x="16081375" y="2608791"/>
          <a:ext cx="1285876" cy="5292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</xdr:row>
      <xdr:rowOff>182880</xdr:rowOff>
    </xdr:to>
    <xdr:cxnSp macro="">
      <xdr:nvCxnSpPr>
        <xdr:cNvPr id="16" name="Lige pilforbindelse 15"/>
        <xdr:cNvCxnSpPr/>
      </xdr:nvCxnSpPr>
      <xdr:spPr>
        <a:xfrm flipV="1">
          <a:off x="6477000" y="3169920"/>
          <a:ext cx="0" cy="36576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674370</xdr:colOff>
      <xdr:row>5</xdr:row>
      <xdr:rowOff>0</xdr:rowOff>
    </xdr:from>
    <xdr:to>
      <xdr:col>15</xdr:col>
      <xdr:colOff>674370</xdr:colOff>
      <xdr:row>9</xdr:row>
      <xdr:rowOff>0</xdr:rowOff>
    </xdr:to>
    <xdr:cxnSp macro="">
      <xdr:nvCxnSpPr>
        <xdr:cNvPr id="38" name="Lige pilforbindelse 37"/>
        <xdr:cNvCxnSpPr/>
      </xdr:nvCxnSpPr>
      <xdr:spPr>
        <a:xfrm flipV="1">
          <a:off x="13294995" y="904875"/>
          <a:ext cx="0" cy="723900"/>
        </a:xfrm>
        <a:prstGeom prst="straightConnector1">
          <a:avLst/>
        </a:prstGeom>
        <a:ln w="15875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175846</xdr:rowOff>
    </xdr:from>
    <xdr:to>
      <xdr:col>18</xdr:col>
      <xdr:colOff>0</xdr:colOff>
      <xdr:row>9</xdr:row>
      <xdr:rowOff>0</xdr:rowOff>
    </xdr:to>
    <xdr:cxnSp macro="">
      <xdr:nvCxnSpPr>
        <xdr:cNvPr id="28" name="Lige forbindelse 27"/>
        <xdr:cNvCxnSpPr/>
      </xdr:nvCxnSpPr>
      <xdr:spPr>
        <a:xfrm>
          <a:off x="11944350" y="899746"/>
          <a:ext cx="2705100" cy="729029"/>
        </a:xfrm>
        <a:prstGeom prst="line">
          <a:avLst/>
        </a:prstGeom>
        <a:ln w="254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323850</xdr:colOff>
      <xdr:row>34</xdr:row>
      <xdr:rowOff>0</xdr:rowOff>
    </xdr:from>
    <xdr:to>
      <xdr:col>12</xdr:col>
      <xdr:colOff>466725</xdr:colOff>
      <xdr:row>57</xdr:row>
      <xdr:rowOff>123825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6800850"/>
          <a:ext cx="10801350" cy="472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A104"/>
  <sheetViews>
    <sheetView tabSelected="1" zoomScaleNormal="100" workbookViewId="0">
      <selection sqref="A1:G1"/>
    </sheetView>
  </sheetViews>
  <sheetFormatPr defaultColWidth="8.85546875" defaultRowHeight="14.25"/>
  <cols>
    <col min="1" max="2" width="20.7109375" style="4" customWidth="1"/>
    <col min="3" max="3" width="11.7109375" style="4" customWidth="1"/>
    <col min="4" max="4" width="13.5703125" style="4" bestFit="1" customWidth="1"/>
    <col min="5" max="6" width="11.7109375" style="4" customWidth="1"/>
    <col min="7" max="7" width="15.28515625" style="4" bestFit="1" customWidth="1"/>
    <col min="8" max="8" width="3.7109375" style="4" customWidth="1"/>
    <col min="9" max="10" width="14.7109375" style="4" customWidth="1"/>
    <col min="11" max="11" width="10.140625" style="4" customWidth="1"/>
    <col min="12" max="12" width="11.140625" style="4" bestFit="1" customWidth="1"/>
    <col min="13" max="21" width="10.140625" style="4" customWidth="1"/>
    <col min="22" max="16384" width="8.85546875" style="4"/>
  </cols>
  <sheetData>
    <row r="1" spans="1:26" ht="15.95" customHeight="1">
      <c r="A1" s="141" t="s">
        <v>0</v>
      </c>
      <c r="B1" s="142"/>
      <c r="C1" s="142"/>
      <c r="D1" s="142"/>
      <c r="E1" s="142"/>
      <c r="F1" s="142"/>
      <c r="G1" s="143"/>
      <c r="H1" s="82"/>
      <c r="I1" s="1"/>
      <c r="J1" s="82"/>
      <c r="K1" s="2"/>
      <c r="L1" s="2"/>
      <c r="M1" s="157" t="s">
        <v>47</v>
      </c>
      <c r="N1" s="157"/>
      <c r="O1" s="157"/>
      <c r="P1" s="157"/>
      <c r="Q1" s="157"/>
      <c r="R1" s="157"/>
      <c r="S1" s="157"/>
      <c r="T1" s="157"/>
      <c r="U1" s="2"/>
      <c r="V1" s="2"/>
      <c r="W1" s="2"/>
      <c r="X1" s="2"/>
      <c r="Y1" s="2"/>
      <c r="Z1" s="3"/>
    </row>
    <row r="2" spans="1:26" ht="15.95" customHeight="1">
      <c r="A2" s="146" t="s">
        <v>32</v>
      </c>
      <c r="B2" s="147"/>
      <c r="C2" s="147"/>
      <c r="D2" s="147"/>
      <c r="E2" s="147"/>
      <c r="F2" s="147"/>
      <c r="G2" s="148"/>
      <c r="H2" s="81"/>
      <c r="I2" s="109" t="s">
        <v>37</v>
      </c>
      <c r="J2" s="152"/>
      <c r="K2" s="54"/>
      <c r="L2" s="5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spans="1:26" ht="15.95" customHeight="1">
      <c r="A3" s="144" t="s">
        <v>23</v>
      </c>
      <c r="B3" s="145"/>
      <c r="C3" s="145"/>
      <c r="D3" s="145"/>
      <c r="E3" s="145"/>
      <c r="F3" s="145"/>
      <c r="G3" s="40" t="s">
        <v>3</v>
      </c>
      <c r="H3" s="81"/>
      <c r="I3" s="134" t="s">
        <v>73</v>
      </c>
      <c r="J3" s="135"/>
      <c r="K3" s="6"/>
      <c r="L3" s="6"/>
      <c r="M3" s="6"/>
      <c r="N3" s="6"/>
      <c r="O3" s="137" t="str">
        <f>+A26</f>
        <v>Temperature with P1 0% = 0 Ω</v>
      </c>
      <c r="P3" s="138"/>
      <c r="Q3" s="138"/>
      <c r="R3" s="139"/>
      <c r="S3" s="6"/>
      <c r="T3" s="6"/>
      <c r="U3" s="6"/>
      <c r="V3" s="6"/>
      <c r="W3" s="6"/>
      <c r="X3" s="6"/>
      <c r="Y3" s="6"/>
      <c r="Z3" s="7"/>
    </row>
    <row r="4" spans="1:26" ht="15.95" customHeight="1">
      <c r="A4" s="83" t="s">
        <v>33</v>
      </c>
      <c r="B4" s="84" t="s">
        <v>34</v>
      </c>
      <c r="C4" s="84" t="s">
        <v>74</v>
      </c>
      <c r="D4" s="84" t="s">
        <v>24</v>
      </c>
      <c r="E4" s="84" t="s">
        <v>25</v>
      </c>
      <c r="F4" s="84" t="s">
        <v>69</v>
      </c>
      <c r="G4" s="40" t="s">
        <v>39</v>
      </c>
      <c r="H4" s="81"/>
      <c r="I4" s="140" t="s">
        <v>62</v>
      </c>
      <c r="J4" s="58"/>
      <c r="K4" s="6"/>
      <c r="L4" s="6"/>
      <c r="M4" s="6"/>
      <c r="N4" s="6"/>
      <c r="O4" s="9"/>
      <c r="P4" s="6"/>
      <c r="Q4" s="6"/>
      <c r="R4" s="7"/>
      <c r="S4" s="6"/>
      <c r="T4" s="6"/>
      <c r="U4" s="6"/>
      <c r="V4" s="6"/>
      <c r="W4" s="6"/>
      <c r="X4" s="6"/>
      <c r="Y4" s="6"/>
      <c r="Z4" s="7"/>
    </row>
    <row r="5" spans="1:26" ht="15.95" customHeight="1" thickBot="1">
      <c r="A5" s="92">
        <v>130</v>
      </c>
      <c r="B5" s="93">
        <v>110</v>
      </c>
      <c r="C5" s="94">
        <v>1200</v>
      </c>
      <c r="D5" s="95">
        <v>2200</v>
      </c>
      <c r="E5" s="96">
        <v>0</v>
      </c>
      <c r="F5" s="93">
        <v>3.3</v>
      </c>
      <c r="G5" s="97">
        <v>12</v>
      </c>
      <c r="H5" s="81"/>
      <c r="I5" s="140"/>
      <c r="J5" s="149" t="str">
        <f>CONCATENATE(F11*10,N19)</f>
        <v>57,2 °C</v>
      </c>
      <c r="K5" s="158" t="s">
        <v>55</v>
      </c>
      <c r="L5" s="159"/>
      <c r="M5" s="159"/>
      <c r="N5" s="159"/>
      <c r="O5" s="75"/>
      <c r="P5" s="76"/>
      <c r="Q5" s="76"/>
      <c r="R5" s="77"/>
      <c r="S5" s="76"/>
      <c r="T5" s="76"/>
      <c r="U5" s="76"/>
      <c r="V5" s="76"/>
      <c r="W5" s="6"/>
      <c r="X5" s="6"/>
      <c r="Y5" s="6"/>
      <c r="Z5" s="7"/>
    </row>
    <row r="6" spans="1:26" ht="15.95" customHeight="1">
      <c r="A6" s="9"/>
      <c r="B6" s="6"/>
      <c r="C6" s="6"/>
      <c r="D6" s="6"/>
      <c r="E6" s="45"/>
      <c r="F6" s="6"/>
      <c r="G6" s="7"/>
      <c r="H6" s="81"/>
      <c r="I6" s="140"/>
      <c r="J6" s="150"/>
      <c r="K6" s="56"/>
      <c r="L6" s="6"/>
      <c r="M6" s="6"/>
      <c r="N6" s="6"/>
      <c r="O6" s="62"/>
      <c r="P6" s="79"/>
      <c r="Q6" s="79"/>
      <c r="R6" s="85"/>
      <c r="S6" s="6"/>
      <c r="T6" s="6"/>
      <c r="U6" s="6"/>
      <c r="V6" s="6"/>
      <c r="W6" s="6"/>
      <c r="X6" s="6"/>
      <c r="Y6" s="6"/>
      <c r="Z6" s="7"/>
    </row>
    <row r="7" spans="1:26" ht="15.95" customHeight="1">
      <c r="A7" s="9" t="s">
        <v>70</v>
      </c>
      <c r="B7" s="6"/>
      <c r="C7" s="6"/>
      <c r="D7" s="89" t="str">
        <f>+I26</f>
        <v>S1 Off</v>
      </c>
      <c r="E7" s="6"/>
      <c r="F7" s="49">
        <f>1/(1/A5+1/(F5+F9))</f>
        <v>120.89586812476431</v>
      </c>
      <c r="G7" s="7" t="s">
        <v>1</v>
      </c>
      <c r="H7" s="6"/>
      <c r="I7" s="140"/>
      <c r="J7" s="149" t="str">
        <f>CONCATENATE(((F11+F13)/2)*10,N19)</f>
        <v>55,2 °C</v>
      </c>
      <c r="K7" s="153" t="s">
        <v>48</v>
      </c>
      <c r="L7" s="154"/>
      <c r="M7" s="154"/>
      <c r="N7" s="154"/>
      <c r="O7" s="155" t="str">
        <f>CONCATENATE((F14*10),N19)</f>
        <v>4 °C</v>
      </c>
      <c r="P7" s="156"/>
      <c r="Q7" s="107" t="s">
        <v>49</v>
      </c>
      <c r="R7" s="151"/>
      <c r="S7" s="60"/>
      <c r="T7" s="60"/>
      <c r="U7" s="60"/>
      <c r="V7" s="60"/>
      <c r="W7" s="6"/>
      <c r="X7" s="6"/>
      <c r="Y7" s="6"/>
      <c r="Z7" s="7"/>
    </row>
    <row r="8" spans="1:26" ht="15.95" customHeight="1">
      <c r="A8" s="9" t="s">
        <v>38</v>
      </c>
      <c r="B8" s="6"/>
      <c r="C8" s="87" t="s">
        <v>74</v>
      </c>
      <c r="D8" s="90" t="s">
        <v>75</v>
      </c>
      <c r="E8" s="87" t="s">
        <v>24</v>
      </c>
      <c r="F8" s="49">
        <f>1/(1/B5+1/F9)</f>
        <v>103.39879978177852</v>
      </c>
      <c r="G8" s="7" t="s">
        <v>1</v>
      </c>
      <c r="H8" s="6"/>
      <c r="I8" s="140"/>
      <c r="J8" s="150"/>
      <c r="K8" s="6"/>
      <c r="L8" s="6"/>
      <c r="M8" s="6"/>
      <c r="N8" s="6"/>
      <c r="O8" s="155"/>
      <c r="P8" s="156"/>
      <c r="Q8" s="107"/>
      <c r="R8" s="151"/>
      <c r="S8" s="6"/>
      <c r="T8" s="6"/>
      <c r="U8" s="6"/>
      <c r="V8" s="6"/>
      <c r="W8" s="6"/>
      <c r="X8" s="6"/>
      <c r="Y8" s="6"/>
      <c r="Z8" s="7"/>
    </row>
    <row r="9" spans="1:26" ht="15.95" customHeight="1" thickBot="1">
      <c r="A9" s="47" t="s">
        <v>71</v>
      </c>
      <c r="B9" s="46"/>
      <c r="C9" s="88">
        <f>+C5</f>
        <v>1200</v>
      </c>
      <c r="D9" s="91">
        <v>523</v>
      </c>
      <c r="E9" s="88">
        <f>D5*E5</f>
        <v>0</v>
      </c>
      <c r="F9" s="48">
        <f>SUM(C9:E9)</f>
        <v>1723</v>
      </c>
      <c r="G9" s="7" t="s">
        <v>1</v>
      </c>
      <c r="H9" s="6"/>
      <c r="I9" s="140"/>
      <c r="J9" s="149" t="str">
        <f>CONCATENATE(F13*10,N19)</f>
        <v>53,2 °C</v>
      </c>
      <c r="K9" s="69"/>
      <c r="L9" s="70"/>
      <c r="M9" s="70"/>
      <c r="N9" s="70"/>
      <c r="O9" s="71"/>
      <c r="P9" s="72"/>
      <c r="Q9" s="73"/>
      <c r="R9" s="74"/>
      <c r="S9" s="136" t="s">
        <v>54</v>
      </c>
      <c r="T9" s="136"/>
      <c r="U9" s="136"/>
      <c r="V9" s="136"/>
      <c r="W9" s="6"/>
      <c r="X9" s="6"/>
      <c r="Y9" s="6"/>
      <c r="Z9" s="7"/>
    </row>
    <row r="10" spans="1:26" ht="15.95" customHeight="1">
      <c r="A10" s="108" t="s">
        <v>2</v>
      </c>
      <c r="B10" s="109"/>
      <c r="C10" s="109"/>
      <c r="D10" s="109"/>
      <c r="E10" s="109"/>
      <c r="F10" s="109"/>
      <c r="G10" s="110"/>
      <c r="H10" s="6"/>
      <c r="I10" s="140"/>
      <c r="J10" s="150"/>
      <c r="K10" s="6"/>
      <c r="L10" s="6"/>
      <c r="M10" s="6"/>
      <c r="N10" s="6"/>
      <c r="O10" s="9"/>
      <c r="P10" s="6"/>
      <c r="Q10" s="6"/>
      <c r="R10" s="7"/>
      <c r="S10" s="6"/>
      <c r="T10" s="6"/>
      <c r="U10" s="6"/>
      <c r="V10" s="6"/>
      <c r="W10" s="6"/>
      <c r="X10" s="6"/>
      <c r="Y10" s="6"/>
      <c r="Z10" s="7"/>
    </row>
    <row r="11" spans="1:26" ht="15.95" customHeight="1">
      <c r="A11" s="9" t="s">
        <v>40</v>
      </c>
      <c r="B11" s="6"/>
      <c r="C11" s="6"/>
      <c r="D11" s="6"/>
      <c r="E11" s="6"/>
      <c r="F11" s="61">
        <f>+ROUND(((G5/(F7+B5))*B5),2)</f>
        <v>5.72</v>
      </c>
      <c r="G11" s="7" t="s">
        <v>3</v>
      </c>
      <c r="H11" s="81"/>
      <c r="I11" s="140"/>
      <c r="J11" s="44"/>
      <c r="K11" s="43"/>
      <c r="L11" s="6"/>
      <c r="M11" s="6"/>
      <c r="N11" s="6"/>
      <c r="O11" s="9"/>
      <c r="P11" s="6"/>
      <c r="Q11" s="6"/>
      <c r="R11" s="7"/>
      <c r="S11" s="6"/>
      <c r="T11" s="6"/>
      <c r="U11" s="6"/>
      <c r="V11" s="6"/>
      <c r="W11" s="6"/>
      <c r="X11" s="6"/>
      <c r="Y11" s="6"/>
      <c r="Z11" s="7"/>
    </row>
    <row r="12" spans="1:26" ht="15.95" customHeight="1">
      <c r="A12" s="108" t="s">
        <v>4</v>
      </c>
      <c r="B12" s="109"/>
      <c r="C12" s="109"/>
      <c r="D12" s="109"/>
      <c r="E12" s="109"/>
      <c r="F12" s="109"/>
      <c r="G12" s="110"/>
      <c r="H12" s="6"/>
      <c r="I12" s="6"/>
      <c r="J12" s="44"/>
      <c r="K12" s="6"/>
      <c r="L12" s="6"/>
      <c r="M12" s="6"/>
      <c r="N12" s="6"/>
      <c r="O12" s="9"/>
      <c r="P12" s="6"/>
      <c r="Q12" s="6"/>
      <c r="R12" s="7"/>
      <c r="S12" s="6"/>
      <c r="T12" s="6"/>
      <c r="U12" s="6"/>
      <c r="V12" s="6"/>
      <c r="W12" s="6"/>
      <c r="X12" s="6"/>
      <c r="Y12" s="6"/>
      <c r="Z12" s="7"/>
    </row>
    <row r="13" spans="1:26" ht="15.95" customHeight="1" thickBot="1">
      <c r="A13" s="9" t="s">
        <v>41</v>
      </c>
      <c r="B13" s="6"/>
      <c r="C13" s="6"/>
      <c r="D13" s="6"/>
      <c r="E13" s="6"/>
      <c r="F13" s="10">
        <f>+ROUND(((G5/(A5+F8))*F8),2)</f>
        <v>5.32</v>
      </c>
      <c r="G13" s="7" t="s">
        <v>3</v>
      </c>
      <c r="H13" s="6"/>
      <c r="I13" s="6"/>
      <c r="J13" s="59"/>
      <c r="K13" s="57"/>
      <c r="L13" s="11"/>
      <c r="M13" s="11"/>
      <c r="N13" s="11"/>
      <c r="O13" s="63"/>
      <c r="P13" s="11"/>
      <c r="Q13" s="11"/>
      <c r="R13" s="64"/>
      <c r="S13" s="11"/>
      <c r="T13" s="11"/>
      <c r="U13" s="11"/>
      <c r="V13" s="11"/>
      <c r="W13" s="6"/>
      <c r="X13" s="6"/>
      <c r="Y13" s="6"/>
      <c r="Z13" s="7"/>
    </row>
    <row r="14" spans="1:26" ht="15.95" customHeight="1" thickTop="1" thickBot="1">
      <c r="A14" s="12" t="s">
        <v>5</v>
      </c>
      <c r="B14" s="13"/>
      <c r="C14" s="13"/>
      <c r="D14" s="13"/>
      <c r="E14" s="13"/>
      <c r="F14" s="14">
        <f>+ROUND(F11-F13,2)</f>
        <v>0.4</v>
      </c>
      <c r="G14" s="15" t="s">
        <v>3</v>
      </c>
      <c r="H14" s="6"/>
      <c r="I14" s="6"/>
      <c r="J14" s="6"/>
      <c r="K14" s="132" t="s">
        <v>17</v>
      </c>
      <c r="L14" s="109"/>
      <c r="M14" s="109"/>
      <c r="N14" s="109"/>
      <c r="O14" s="109"/>
      <c r="P14" s="109"/>
      <c r="Q14" s="109"/>
      <c r="R14" s="109"/>
      <c r="S14" s="109"/>
      <c r="T14" s="109"/>
      <c r="U14" s="6"/>
      <c r="V14" s="6" t="s">
        <v>8</v>
      </c>
      <c r="W14" s="6"/>
      <c r="X14" s="6"/>
      <c r="Y14" s="6"/>
      <c r="Z14" s="7"/>
    </row>
    <row r="15" spans="1:26" ht="15.95" customHeight="1" thickTop="1" thickBot="1">
      <c r="A15" s="16"/>
      <c r="B15" s="17"/>
      <c r="C15" s="17"/>
      <c r="D15" s="17"/>
      <c r="E15" s="17"/>
      <c r="F15" s="17"/>
      <c r="G15" s="18"/>
      <c r="H15" s="5"/>
      <c r="I15" s="6"/>
      <c r="J15" s="6"/>
      <c r="K15" s="133" t="s">
        <v>6</v>
      </c>
      <c r="L15" s="133"/>
      <c r="M15" s="133"/>
      <c r="N15" s="133"/>
      <c r="O15" s="131" t="s">
        <v>7</v>
      </c>
      <c r="P15" s="131"/>
      <c r="Q15" s="131"/>
      <c r="R15" s="131"/>
      <c r="S15" s="133" t="s">
        <v>6</v>
      </c>
      <c r="T15" s="133"/>
      <c r="U15" s="133"/>
      <c r="V15" s="133"/>
      <c r="W15" s="6"/>
      <c r="X15" s="6"/>
      <c r="Y15" s="6"/>
      <c r="Z15" s="7"/>
    </row>
    <row r="16" spans="1:26" ht="15.95" customHeight="1" thickBot="1">
      <c r="A16" s="9"/>
      <c r="B16" s="6"/>
      <c r="C16" s="6"/>
      <c r="D16" s="6"/>
      <c r="E16" s="6"/>
      <c r="F16" s="6"/>
      <c r="G16" s="6"/>
      <c r="H16" s="6"/>
      <c r="I16" s="8"/>
      <c r="J16" s="8"/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</row>
    <row r="17" spans="1:27" ht="15.95" customHeight="1">
      <c r="A17" s="111" t="s">
        <v>64</v>
      </c>
      <c r="B17" s="112"/>
      <c r="C17" s="112"/>
      <c r="D17" s="112"/>
      <c r="E17" s="112"/>
      <c r="F17" s="112"/>
      <c r="G17" s="113"/>
      <c r="H17" s="6"/>
      <c r="I17" s="109" t="s">
        <v>53</v>
      </c>
      <c r="J17" s="109"/>
      <c r="K17" s="5"/>
      <c r="L17" s="6"/>
      <c r="M17" s="120" t="s">
        <v>12</v>
      </c>
      <c r="N17" s="121"/>
      <c r="O17" s="121"/>
      <c r="P17" s="121"/>
      <c r="Q17" s="122"/>
      <c r="R17" s="6"/>
      <c r="S17" s="6" t="s">
        <v>29</v>
      </c>
      <c r="T17" s="6"/>
      <c r="U17" s="6"/>
      <c r="V17" s="6"/>
      <c r="W17" s="6"/>
      <c r="X17" s="6"/>
      <c r="Y17" s="6"/>
      <c r="Z17" s="7"/>
    </row>
    <row r="18" spans="1:27" ht="15.95" customHeight="1">
      <c r="A18" s="83" t="s">
        <v>35</v>
      </c>
      <c r="B18" s="84" t="s">
        <v>10</v>
      </c>
      <c r="C18" s="84" t="s">
        <v>11</v>
      </c>
      <c r="D18" s="84" t="s">
        <v>13</v>
      </c>
      <c r="E18" s="84" t="s">
        <v>20</v>
      </c>
      <c r="F18" s="84" t="s">
        <v>21</v>
      </c>
      <c r="G18" s="40" t="s">
        <v>14</v>
      </c>
      <c r="H18" s="6"/>
      <c r="I18" s="65" t="s">
        <v>52</v>
      </c>
      <c r="J18" s="86" t="s">
        <v>51</v>
      </c>
      <c r="K18" s="5"/>
      <c r="L18" s="6"/>
      <c r="M18" s="123" t="s">
        <v>18</v>
      </c>
      <c r="N18" s="124"/>
      <c r="O18" s="124"/>
      <c r="P18" s="125"/>
      <c r="Q18" s="40"/>
      <c r="R18" s="6"/>
      <c r="S18" s="6" t="s">
        <v>43</v>
      </c>
      <c r="T18" s="6"/>
      <c r="U18" s="6"/>
      <c r="V18" s="6"/>
      <c r="W18" s="6"/>
      <c r="X18" s="6"/>
      <c r="Y18" s="6"/>
      <c r="Z18" s="7"/>
    </row>
    <row r="19" spans="1:27" ht="15.95" customHeight="1">
      <c r="A19" s="32" t="s">
        <v>56</v>
      </c>
      <c r="B19" s="19">
        <v>4.6500000000000004</v>
      </c>
      <c r="C19" s="19">
        <v>4.46</v>
      </c>
      <c r="D19" s="19">
        <f>+B19-C19</f>
        <v>0.19000000000000039</v>
      </c>
      <c r="E19" s="50">
        <f>+B19*10</f>
        <v>46.5</v>
      </c>
      <c r="F19" s="50">
        <f>C19*10</f>
        <v>44.6</v>
      </c>
      <c r="G19" s="51">
        <f>E19-F19</f>
        <v>1.8999999999999986</v>
      </c>
      <c r="H19" s="6"/>
      <c r="I19" s="6"/>
      <c r="J19" s="6"/>
      <c r="K19" s="6"/>
      <c r="L19" s="6"/>
      <c r="M19" s="83" t="s">
        <v>26</v>
      </c>
      <c r="N19" s="66" t="s">
        <v>50</v>
      </c>
      <c r="O19" s="84" t="s">
        <v>27</v>
      </c>
      <c r="P19" s="84" t="s">
        <v>42</v>
      </c>
      <c r="Q19" s="40" t="s">
        <v>16</v>
      </c>
      <c r="R19" s="6"/>
      <c r="S19" s="6" t="s">
        <v>44</v>
      </c>
      <c r="T19" s="6"/>
      <c r="U19" s="6"/>
      <c r="V19" s="6"/>
      <c r="W19" s="6"/>
      <c r="X19" s="6"/>
      <c r="Y19" s="6"/>
      <c r="Z19" s="7"/>
    </row>
    <row r="20" spans="1:27" ht="15.95" customHeight="1">
      <c r="A20" s="32" t="s">
        <v>57</v>
      </c>
      <c r="B20" s="19">
        <v>5.12</v>
      </c>
      <c r="C20" s="19">
        <v>4.92</v>
      </c>
      <c r="D20" s="19">
        <f t="shared" ref="D20:D24" si="0">+B20-C20</f>
        <v>0.20000000000000018</v>
      </c>
      <c r="E20" s="50">
        <f t="shared" ref="E20:E24" si="1">+B20*10</f>
        <v>51.2</v>
      </c>
      <c r="F20" s="50">
        <f t="shared" ref="F20:F24" si="2">C20*10</f>
        <v>49.2</v>
      </c>
      <c r="G20" s="51">
        <f t="shared" ref="G20:G24" si="3">E20-F20</f>
        <v>2</v>
      </c>
      <c r="H20" s="6"/>
      <c r="I20" s="6"/>
      <c r="J20" s="6"/>
      <c r="K20" s="6"/>
      <c r="L20" s="6"/>
      <c r="M20" s="98">
        <v>91</v>
      </c>
      <c r="N20" s="95"/>
      <c r="O20" s="95">
        <v>10</v>
      </c>
      <c r="P20" s="99">
        <v>0.2</v>
      </c>
      <c r="Q20" s="24">
        <f>+P21/P20</f>
        <v>0.54999999999999993</v>
      </c>
      <c r="R20" s="6"/>
      <c r="S20" s="6" t="s">
        <v>45</v>
      </c>
      <c r="T20" s="6"/>
      <c r="U20" s="6"/>
      <c r="V20" s="6"/>
      <c r="W20" s="6"/>
      <c r="X20" s="6"/>
      <c r="Y20" s="6"/>
      <c r="Z20" s="7"/>
    </row>
    <row r="21" spans="1:27" ht="15.95" customHeight="1">
      <c r="A21" s="32" t="s">
        <v>58</v>
      </c>
      <c r="B21" s="19">
        <v>5.61</v>
      </c>
      <c r="C21" s="19">
        <v>5.41</v>
      </c>
      <c r="D21" s="19">
        <f t="shared" si="0"/>
        <v>0.20000000000000018</v>
      </c>
      <c r="E21" s="50">
        <f t="shared" si="1"/>
        <v>56.1</v>
      </c>
      <c r="F21" s="50">
        <f t="shared" si="2"/>
        <v>54.1</v>
      </c>
      <c r="G21" s="51">
        <f t="shared" si="3"/>
        <v>2</v>
      </c>
      <c r="H21" s="6"/>
      <c r="I21" s="6"/>
      <c r="J21" s="6"/>
      <c r="K21" s="6"/>
      <c r="L21" s="6"/>
      <c r="M21" s="123" t="s">
        <v>19</v>
      </c>
      <c r="N21" s="124"/>
      <c r="O21" s="125"/>
      <c r="P21" s="100">
        <v>0.11</v>
      </c>
      <c r="Q21" s="40" t="s">
        <v>1</v>
      </c>
      <c r="R21" s="6"/>
      <c r="S21" s="6" t="s">
        <v>46</v>
      </c>
      <c r="T21" s="6"/>
      <c r="U21" s="6"/>
      <c r="V21" s="6"/>
      <c r="W21" s="6"/>
      <c r="X21" s="6"/>
      <c r="Y21" s="6"/>
      <c r="Z21" s="7"/>
      <c r="AA21" s="20"/>
    </row>
    <row r="22" spans="1:27" ht="15.95" customHeight="1">
      <c r="A22" s="32" t="s">
        <v>59</v>
      </c>
      <c r="B22" s="19">
        <v>6.11</v>
      </c>
      <c r="C22" s="19">
        <v>5.89</v>
      </c>
      <c r="D22" s="19">
        <f t="shared" si="0"/>
        <v>0.22000000000000064</v>
      </c>
      <c r="E22" s="50">
        <f t="shared" si="1"/>
        <v>61.1</v>
      </c>
      <c r="F22" s="50">
        <f t="shared" si="2"/>
        <v>58.9</v>
      </c>
      <c r="G22" s="51">
        <f t="shared" si="3"/>
        <v>2.2000000000000028</v>
      </c>
      <c r="H22" s="81"/>
      <c r="I22" s="81"/>
      <c r="J22" s="6"/>
      <c r="K22" s="6"/>
      <c r="L22" s="6"/>
      <c r="M22" s="123" t="s">
        <v>36</v>
      </c>
      <c r="N22" s="124"/>
      <c r="O22" s="124"/>
      <c r="P22" s="124"/>
      <c r="Q22" s="126"/>
      <c r="R22" s="6"/>
      <c r="S22" s="68" t="s">
        <v>66</v>
      </c>
      <c r="T22" s="6"/>
      <c r="U22" s="6"/>
      <c r="V22" s="6"/>
      <c r="W22" s="6"/>
      <c r="X22" s="6"/>
      <c r="Y22" s="6"/>
      <c r="Z22" s="7"/>
    </row>
    <row r="23" spans="1:27" ht="15.95" customHeight="1" thickBot="1">
      <c r="A23" s="32" t="s">
        <v>60</v>
      </c>
      <c r="B23" s="19">
        <v>6.56</v>
      </c>
      <c r="C23" s="19">
        <v>6.34</v>
      </c>
      <c r="D23" s="19">
        <f t="shared" si="0"/>
        <v>0.21999999999999975</v>
      </c>
      <c r="E23" s="50">
        <f t="shared" si="1"/>
        <v>65.599999999999994</v>
      </c>
      <c r="F23" s="50">
        <f t="shared" si="2"/>
        <v>63.4</v>
      </c>
      <c r="G23" s="51">
        <f t="shared" si="3"/>
        <v>2.1999999999999957</v>
      </c>
      <c r="H23" s="81"/>
      <c r="I23" s="81"/>
      <c r="J23" s="6"/>
      <c r="K23" s="6"/>
      <c r="L23" s="6"/>
      <c r="M23" s="41" t="s">
        <v>28</v>
      </c>
      <c r="N23" s="42"/>
      <c r="O23" s="36">
        <f>1+M20/(O20+P21)</f>
        <v>10.000989119683481</v>
      </c>
      <c r="P23" s="22">
        <f>20*LOG10(O23)</f>
        <v>20.000859095954219</v>
      </c>
      <c r="Q23" s="25" t="s">
        <v>9</v>
      </c>
      <c r="R23" s="6"/>
      <c r="S23" s="101" t="s">
        <v>72</v>
      </c>
      <c r="T23" s="6"/>
      <c r="U23" s="6"/>
      <c r="V23" s="6"/>
      <c r="W23" s="6"/>
      <c r="X23" s="6"/>
      <c r="Y23" s="6"/>
      <c r="Z23" s="7"/>
    </row>
    <row r="24" spans="1:27" ht="15.95" customHeight="1" thickBot="1">
      <c r="A24" s="33" t="s">
        <v>61</v>
      </c>
      <c r="B24" s="36">
        <v>7.11</v>
      </c>
      <c r="C24" s="36">
        <v>6.88</v>
      </c>
      <c r="D24" s="36">
        <f t="shared" si="0"/>
        <v>0.23000000000000043</v>
      </c>
      <c r="E24" s="52">
        <f t="shared" si="1"/>
        <v>71.100000000000009</v>
      </c>
      <c r="F24" s="52">
        <f t="shared" si="2"/>
        <v>68.8</v>
      </c>
      <c r="G24" s="53">
        <f t="shared" si="3"/>
        <v>2.3000000000000114</v>
      </c>
      <c r="H24" s="81"/>
      <c r="I24" s="81"/>
      <c r="J24" s="6"/>
      <c r="K24" s="6"/>
      <c r="L24" s="6"/>
      <c r="M24" s="6"/>
      <c r="N24" s="6"/>
      <c r="O24" s="6"/>
      <c r="P24" s="6"/>
      <c r="Q24" s="6"/>
      <c r="R24" s="6"/>
      <c r="S24" s="102" t="s">
        <v>67</v>
      </c>
      <c r="T24" s="6"/>
      <c r="U24" s="6"/>
      <c r="V24" s="6"/>
      <c r="W24" s="6"/>
      <c r="X24" s="6"/>
      <c r="Y24" s="6"/>
      <c r="Z24" s="7"/>
    </row>
    <row r="25" spans="1:27" ht="15.95" customHeight="1" thickBot="1">
      <c r="A25" s="9"/>
      <c r="B25" s="6"/>
      <c r="C25" s="6"/>
      <c r="D25" s="6"/>
      <c r="E25" s="6"/>
      <c r="F25" s="6"/>
      <c r="G25" s="6"/>
      <c r="H25" s="81"/>
      <c r="I25" s="8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spans="1:27" ht="15.95" customHeight="1">
      <c r="A26" s="127" t="s">
        <v>63</v>
      </c>
      <c r="B26" s="128"/>
      <c r="C26" s="128"/>
      <c r="D26" s="128"/>
      <c r="E26" s="128"/>
      <c r="F26" s="128"/>
      <c r="G26" s="129"/>
      <c r="H26" s="81"/>
      <c r="I26" s="130" t="str">
        <f>+K28</f>
        <v>S1 Off</v>
      </c>
      <c r="J26" s="13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spans="1:27" ht="15.95" customHeight="1">
      <c r="A27" s="83" t="s">
        <v>35</v>
      </c>
      <c r="B27" s="84" t="s">
        <v>10</v>
      </c>
      <c r="C27" s="84" t="s">
        <v>11</v>
      </c>
      <c r="D27" s="84" t="s">
        <v>13</v>
      </c>
      <c r="E27" s="84" t="s">
        <v>20</v>
      </c>
      <c r="F27" s="84" t="s">
        <v>21</v>
      </c>
      <c r="G27" s="40" t="s">
        <v>14</v>
      </c>
      <c r="H27" s="81"/>
      <c r="I27" s="81"/>
      <c r="J27" s="6"/>
      <c r="K27" s="114" t="s">
        <v>76</v>
      </c>
      <c r="L27" s="114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</row>
    <row r="28" spans="1:27" ht="15.95" customHeight="1">
      <c r="A28" s="32" t="s">
        <v>56</v>
      </c>
      <c r="B28" s="19">
        <v>4.87</v>
      </c>
      <c r="C28" s="19">
        <v>4.33</v>
      </c>
      <c r="D28" s="19">
        <f>+B28-C28</f>
        <v>0.54</v>
      </c>
      <c r="E28" s="50">
        <f>+B28*10</f>
        <v>48.7</v>
      </c>
      <c r="F28" s="50">
        <f>C28*10</f>
        <v>43.3</v>
      </c>
      <c r="G28" s="51">
        <f>E28-F28</f>
        <v>5.4000000000000057</v>
      </c>
      <c r="H28" s="81"/>
      <c r="I28" s="81"/>
      <c r="J28" s="6"/>
      <c r="K28" s="6" t="s">
        <v>78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</row>
    <row r="29" spans="1:27" ht="15.95" customHeight="1">
      <c r="A29" s="32" t="s">
        <v>57</v>
      </c>
      <c r="B29" s="19">
        <v>5.32</v>
      </c>
      <c r="C29" s="19">
        <v>4.7699999999999996</v>
      </c>
      <c r="D29" s="19">
        <f t="shared" ref="D29:D33" si="4">+B29-C29</f>
        <v>0.55000000000000071</v>
      </c>
      <c r="E29" s="50">
        <f t="shared" ref="E29:E33" si="5">+B29*10</f>
        <v>53.2</v>
      </c>
      <c r="F29" s="50">
        <f t="shared" ref="F29:F33" si="6">C29*10</f>
        <v>47.699999999999996</v>
      </c>
      <c r="G29" s="51">
        <f t="shared" ref="G29:G33" si="7">E29-F29</f>
        <v>5.5000000000000071</v>
      </c>
      <c r="H29" s="81"/>
      <c r="I29" s="81"/>
      <c r="J29" s="6"/>
      <c r="K29" s="114"/>
      <c r="L29" s="114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</row>
    <row r="30" spans="1:27" ht="15.95" customHeight="1">
      <c r="A30" s="32" t="s">
        <v>58</v>
      </c>
      <c r="B30" s="19">
        <v>5.81</v>
      </c>
      <c r="C30" s="19">
        <v>5.24</v>
      </c>
      <c r="D30" s="19">
        <f t="shared" si="4"/>
        <v>0.5699999999999994</v>
      </c>
      <c r="E30" s="50">
        <f t="shared" si="5"/>
        <v>58.099999999999994</v>
      </c>
      <c r="F30" s="50">
        <f t="shared" si="6"/>
        <v>52.400000000000006</v>
      </c>
      <c r="G30" s="51">
        <f t="shared" si="7"/>
        <v>5.6999999999999886</v>
      </c>
      <c r="H30" s="81"/>
      <c r="I30" s="81"/>
      <c r="J30" s="6"/>
      <c r="K30" s="114" t="s">
        <v>77</v>
      </c>
      <c r="L30" s="11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</row>
    <row r="31" spans="1:27" ht="15.95" customHeight="1">
      <c r="A31" s="32" t="s">
        <v>59</v>
      </c>
      <c r="B31" s="19">
        <v>6.29</v>
      </c>
      <c r="C31" s="19">
        <v>5.71</v>
      </c>
      <c r="D31" s="19">
        <f t="shared" si="4"/>
        <v>0.58000000000000007</v>
      </c>
      <c r="E31" s="50">
        <f t="shared" si="5"/>
        <v>62.9</v>
      </c>
      <c r="F31" s="50">
        <f t="shared" si="6"/>
        <v>57.1</v>
      </c>
      <c r="G31" s="51">
        <f t="shared" si="7"/>
        <v>5.7999999999999972</v>
      </c>
      <c r="H31" s="81"/>
      <c r="I31" s="81"/>
      <c r="J31" s="6"/>
      <c r="K31" s="6" t="s">
        <v>79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</row>
    <row r="32" spans="1:27" ht="15.95" customHeight="1">
      <c r="A32" s="32" t="s">
        <v>60</v>
      </c>
      <c r="B32" s="19">
        <v>6.74</v>
      </c>
      <c r="C32" s="19">
        <v>6.13</v>
      </c>
      <c r="D32" s="19">
        <f t="shared" si="4"/>
        <v>0.61000000000000032</v>
      </c>
      <c r="E32" s="50">
        <f t="shared" si="5"/>
        <v>67.400000000000006</v>
      </c>
      <c r="F32" s="50">
        <f t="shared" si="6"/>
        <v>61.3</v>
      </c>
      <c r="G32" s="51">
        <f t="shared" si="7"/>
        <v>6.1000000000000085</v>
      </c>
      <c r="H32" s="81"/>
      <c r="I32" s="8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spans="1:26" ht="15.95" customHeight="1" thickBot="1">
      <c r="A33" s="33" t="s">
        <v>61</v>
      </c>
      <c r="B33" s="36">
        <v>7.28</v>
      </c>
      <c r="C33" s="36">
        <v>6.65</v>
      </c>
      <c r="D33" s="36">
        <f t="shared" si="4"/>
        <v>0.62999999999999989</v>
      </c>
      <c r="E33" s="52">
        <f t="shared" si="5"/>
        <v>72.8</v>
      </c>
      <c r="F33" s="52">
        <f t="shared" si="6"/>
        <v>66.5</v>
      </c>
      <c r="G33" s="53">
        <f t="shared" si="7"/>
        <v>6.2999999999999972</v>
      </c>
      <c r="H33" s="81"/>
      <c r="I33" s="81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7"/>
    </row>
    <row r="34" spans="1:26" ht="15.95" customHeight="1">
      <c r="A34" s="9"/>
      <c r="B34" s="6"/>
      <c r="C34" s="6"/>
      <c r="D34" s="6"/>
      <c r="E34" s="6"/>
      <c r="F34" s="6"/>
      <c r="G34" s="6"/>
      <c r="H34" s="81"/>
      <c r="I34" s="8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6" ht="15.95" customHeight="1">
      <c r="A35" s="9"/>
      <c r="B35" s="6"/>
      <c r="C35" s="6"/>
      <c r="D35" s="6"/>
      <c r="E35" s="6"/>
      <c r="F35" s="6"/>
      <c r="G35" s="6"/>
      <c r="H35" s="81"/>
      <c r="I35" s="8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spans="1:26" ht="15.95" customHeight="1">
      <c r="A36" s="9"/>
      <c r="B36" s="6"/>
      <c r="C36" s="6"/>
      <c r="D36" s="6"/>
      <c r="E36" s="6"/>
      <c r="F36" s="6"/>
      <c r="G36" s="6"/>
      <c r="H36" s="21"/>
      <c r="I36" s="8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</row>
    <row r="37" spans="1:26" ht="15.95" customHeight="1">
      <c r="A37" s="9"/>
      <c r="B37" s="6"/>
      <c r="C37" s="6"/>
      <c r="D37" s="6"/>
      <c r="E37" s="6"/>
      <c r="F37" s="6"/>
      <c r="G37" s="6"/>
      <c r="H37" s="21"/>
      <c r="I37" s="8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</row>
    <row r="38" spans="1:26" ht="15.95" customHeight="1">
      <c r="A38" s="9"/>
      <c r="B38" s="6"/>
      <c r="C38" s="6"/>
      <c r="D38" s="6"/>
      <c r="E38" s="6"/>
      <c r="F38" s="6"/>
      <c r="G38" s="6"/>
      <c r="H38" s="21"/>
      <c r="I38" s="2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7"/>
    </row>
    <row r="39" spans="1:26" ht="15.95" customHeight="1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spans="1:26" ht="15.95" customHeight="1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7"/>
    </row>
    <row r="41" spans="1:26" ht="15.95" customHeight="1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7"/>
    </row>
    <row r="42" spans="1:26" ht="15.95" customHeight="1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spans="1:26" ht="15.95" customHeight="1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</row>
    <row r="44" spans="1:26" ht="15.95" customHeight="1">
      <c r="A44" s="9"/>
      <c r="B44" s="6"/>
      <c r="C44" s="6"/>
      <c r="D44" s="6"/>
      <c r="E44" s="6"/>
      <c r="F44" s="6"/>
      <c r="G44" s="6"/>
      <c r="H44" s="81"/>
      <c r="I44" s="81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7"/>
    </row>
    <row r="45" spans="1:26" ht="15.95" customHeight="1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7"/>
    </row>
    <row r="46" spans="1:26" ht="15.95" customHeight="1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7"/>
    </row>
    <row r="47" spans="1:26" ht="15.95" customHeight="1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</row>
    <row r="48" spans="1:26" ht="15.95" customHeight="1">
      <c r="A48" s="9"/>
      <c r="B48" s="6"/>
      <c r="C48" s="6"/>
      <c r="D48" s="6"/>
      <c r="E48" s="6"/>
      <c r="F48" s="6"/>
      <c r="G48" s="6"/>
      <c r="H48" s="8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7"/>
    </row>
    <row r="49" spans="1:26" ht="15.95" customHeight="1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</row>
    <row r="50" spans="1:26" ht="15.95" customHeight="1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7"/>
    </row>
    <row r="51" spans="1:26" ht="15.95" customHeight="1">
      <c r="A51" s="37"/>
      <c r="B51" s="27"/>
      <c r="C51" s="27"/>
      <c r="D51" s="27"/>
      <c r="E51" s="34"/>
      <c r="F51" s="34"/>
      <c r="G51" s="34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7"/>
    </row>
    <row r="52" spans="1:26" ht="15.95" customHeight="1">
      <c r="A52" s="37"/>
      <c r="B52" s="27"/>
      <c r="C52" s="27"/>
      <c r="D52" s="27"/>
      <c r="E52" s="34"/>
      <c r="F52" s="34"/>
      <c r="G52" s="34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7"/>
    </row>
    <row r="53" spans="1:26" ht="15.95" customHeight="1">
      <c r="A53" s="37"/>
      <c r="B53" s="27"/>
      <c r="C53" s="27"/>
      <c r="D53" s="27"/>
      <c r="E53" s="34"/>
      <c r="F53" s="34"/>
      <c r="G53" s="34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7"/>
    </row>
    <row r="54" spans="1:26" ht="15.95" customHeight="1">
      <c r="A54" s="37"/>
      <c r="B54" s="27"/>
      <c r="C54" s="27"/>
      <c r="D54" s="27"/>
      <c r="E54" s="34"/>
      <c r="F54" s="34"/>
      <c r="G54" s="34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</row>
    <row r="55" spans="1:26" ht="15.95" customHeight="1">
      <c r="A55" s="37"/>
      <c r="B55" s="27"/>
      <c r="C55" s="27"/>
      <c r="D55" s="27"/>
      <c r="E55" s="34"/>
      <c r="F55" s="34"/>
      <c r="G55" s="34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</row>
    <row r="56" spans="1:26" ht="15.95" customHeight="1">
      <c r="A56" s="9"/>
      <c r="B56" s="6"/>
      <c r="C56" s="6"/>
      <c r="D56" s="6"/>
      <c r="E56" s="6"/>
      <c r="F56" s="6"/>
      <c r="G56" s="6"/>
      <c r="H56" s="6"/>
      <c r="I56" s="23"/>
      <c r="J56" s="6"/>
      <c r="K56" s="10"/>
      <c r="L56" s="10"/>
      <c r="M56" s="6"/>
      <c r="N56" s="6"/>
      <c r="O56" s="10"/>
      <c r="P56" s="6"/>
      <c r="Q56" s="6"/>
      <c r="R56" s="6"/>
      <c r="S56" s="6"/>
      <c r="T56" s="6"/>
      <c r="U56" s="6"/>
      <c r="V56" s="6"/>
      <c r="W56" s="6"/>
      <c r="X56" s="6"/>
      <c r="Y56" s="6"/>
      <c r="Z56" s="7"/>
    </row>
    <row r="57" spans="1:26" ht="15.95" customHeight="1">
      <c r="A57" s="106"/>
      <c r="B57" s="107"/>
      <c r="C57" s="107"/>
      <c r="D57" s="107"/>
      <c r="E57" s="107"/>
      <c r="F57" s="107"/>
      <c r="G57" s="10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7"/>
    </row>
    <row r="58" spans="1:26" ht="15.95" customHeight="1">
      <c r="A58" s="80"/>
      <c r="B58" s="81"/>
      <c r="C58" s="81"/>
      <c r="D58" s="81"/>
      <c r="E58" s="81"/>
      <c r="F58" s="81"/>
      <c r="G58" s="8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7"/>
    </row>
    <row r="59" spans="1:26" ht="15.95" customHeight="1">
      <c r="A59" s="38"/>
      <c r="B59" s="27"/>
      <c r="C59" s="27"/>
      <c r="D59" s="27"/>
      <c r="E59" s="34"/>
      <c r="F59" s="34"/>
      <c r="G59" s="34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7"/>
    </row>
    <row r="60" spans="1:26" ht="15.95" customHeight="1">
      <c r="A60" s="106"/>
      <c r="B60" s="107"/>
      <c r="C60" s="107"/>
      <c r="D60" s="107"/>
      <c r="E60" s="107"/>
      <c r="F60" s="107"/>
      <c r="G60" s="107"/>
      <c r="H60" s="6"/>
      <c r="I60" s="67"/>
      <c r="J60" s="116" t="s">
        <v>68</v>
      </c>
      <c r="K60" s="116"/>
      <c r="L60" s="116"/>
      <c r="M60" s="116"/>
      <c r="N60" s="116"/>
      <c r="O60" s="116"/>
      <c r="P60" s="67"/>
      <c r="Q60" s="6"/>
      <c r="R60" s="6"/>
      <c r="S60" s="6"/>
      <c r="T60" s="6"/>
      <c r="U60" s="6"/>
      <c r="V60" s="6"/>
      <c r="W60" s="6"/>
      <c r="X60" s="6"/>
      <c r="Y60" s="6"/>
      <c r="Z60" s="7"/>
    </row>
    <row r="61" spans="1:26" ht="15.95" customHeight="1">
      <c r="A61" s="80"/>
      <c r="B61" s="81"/>
      <c r="C61" s="81"/>
      <c r="D61" s="81"/>
      <c r="E61" s="81"/>
      <c r="F61" s="81"/>
      <c r="G61" s="81"/>
      <c r="H61" s="6"/>
      <c r="I61" s="6"/>
      <c r="J61" s="6"/>
      <c r="K61" s="6"/>
      <c r="L61" s="6"/>
      <c r="M61" s="6"/>
      <c r="N61" s="6"/>
      <c r="O61" s="10"/>
      <c r="P61" s="6"/>
      <c r="Q61" s="6"/>
      <c r="R61" s="6"/>
      <c r="S61" s="6"/>
      <c r="T61" s="6"/>
      <c r="U61" s="6"/>
      <c r="V61" s="6"/>
      <c r="W61" s="6"/>
      <c r="X61" s="6"/>
      <c r="Y61" s="6"/>
      <c r="Z61" s="7"/>
    </row>
    <row r="62" spans="1:26" ht="15.95" customHeight="1">
      <c r="A62" s="38"/>
      <c r="B62" s="27"/>
      <c r="C62" s="27"/>
      <c r="D62" s="27"/>
      <c r="E62" s="34"/>
      <c r="F62" s="34"/>
      <c r="G62" s="34"/>
      <c r="H62" s="6"/>
      <c r="I62" s="28"/>
      <c r="J62" s="117" t="s">
        <v>30</v>
      </c>
      <c r="K62" s="117"/>
      <c r="L62" s="117"/>
      <c r="M62" s="117"/>
      <c r="N62" s="117"/>
      <c r="O62" s="117"/>
      <c r="P62" s="29"/>
      <c r="Q62" s="6"/>
      <c r="R62" s="6"/>
      <c r="S62" s="6"/>
      <c r="T62" s="6"/>
      <c r="U62" s="6"/>
      <c r="V62" s="6"/>
      <c r="W62" s="6"/>
      <c r="X62" s="6"/>
      <c r="Y62" s="6"/>
      <c r="Z62" s="7"/>
    </row>
    <row r="63" spans="1:26" ht="15.95" customHeight="1">
      <c r="A63" s="38"/>
      <c r="B63" s="27"/>
      <c r="C63" s="27"/>
      <c r="D63" s="27"/>
      <c r="E63" s="34"/>
      <c r="F63" s="34"/>
      <c r="G63" s="34"/>
      <c r="H63" s="6"/>
      <c r="I63" s="6"/>
      <c r="J63" s="6"/>
      <c r="K63" s="30"/>
      <c r="L63" s="30"/>
      <c r="M63" s="30"/>
      <c r="N63" s="30"/>
      <c r="O63" s="10"/>
      <c r="P63" s="6"/>
      <c r="Q63" s="6"/>
      <c r="R63" s="6"/>
      <c r="S63" s="6"/>
      <c r="T63" s="6"/>
      <c r="U63" s="6"/>
      <c r="V63" s="6"/>
      <c r="W63" s="6"/>
      <c r="X63" s="6"/>
      <c r="Y63" s="6"/>
      <c r="Z63" s="7"/>
    </row>
    <row r="64" spans="1:26" ht="15.95" customHeight="1">
      <c r="A64" s="38"/>
      <c r="B64" s="27"/>
      <c r="C64" s="27"/>
      <c r="D64" s="27"/>
      <c r="E64" s="34"/>
      <c r="F64" s="34"/>
      <c r="G64" s="34"/>
      <c r="H64" s="6"/>
      <c r="I64" s="67"/>
      <c r="J64" s="118"/>
      <c r="K64" s="118"/>
      <c r="L64" s="118"/>
      <c r="M64" s="118"/>
      <c r="N64" s="118"/>
      <c r="O64" s="118"/>
      <c r="P64" s="67"/>
      <c r="Q64" s="6"/>
      <c r="R64" s="6"/>
      <c r="S64" s="6"/>
      <c r="T64" s="6"/>
      <c r="U64" s="6"/>
      <c r="V64" s="6"/>
      <c r="W64" s="6"/>
      <c r="X64" s="6"/>
      <c r="Y64" s="6"/>
      <c r="Z64" s="7"/>
    </row>
    <row r="65" spans="1:26" ht="15.95" customHeight="1">
      <c r="A65" s="38"/>
      <c r="B65" s="27"/>
      <c r="C65" s="27"/>
      <c r="D65" s="27"/>
      <c r="E65" s="34"/>
      <c r="F65" s="34"/>
      <c r="G65" s="34"/>
      <c r="H65" s="6"/>
      <c r="I65" s="6"/>
      <c r="J65" s="6"/>
      <c r="K65" s="31"/>
      <c r="L65" s="31"/>
      <c r="M65" s="31"/>
      <c r="N65" s="31"/>
      <c r="O65" s="10"/>
      <c r="P65" s="6"/>
      <c r="Q65" s="6"/>
      <c r="R65" s="6"/>
      <c r="S65" s="6"/>
      <c r="T65" s="6"/>
      <c r="U65" s="6"/>
      <c r="V65" s="6"/>
      <c r="W65" s="6"/>
      <c r="X65" s="6"/>
      <c r="Y65" s="6"/>
      <c r="Z65" s="7"/>
    </row>
    <row r="66" spans="1:26" ht="15.95" customHeight="1">
      <c r="A66" s="38"/>
      <c r="B66" s="27"/>
      <c r="C66" s="27"/>
      <c r="D66" s="27"/>
      <c r="E66" s="34"/>
      <c r="F66" s="34"/>
      <c r="G66" s="34"/>
      <c r="H66" s="6"/>
      <c r="I66" s="6"/>
      <c r="J66" s="119" t="s">
        <v>22</v>
      </c>
      <c r="K66" s="119"/>
      <c r="L66" s="119"/>
      <c r="M66" s="119"/>
      <c r="N66" s="119"/>
      <c r="O66" s="119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</row>
    <row r="67" spans="1:26" ht="15.95" customHeight="1">
      <c r="A67" s="39"/>
      <c r="B67" s="26"/>
      <c r="C67" s="26"/>
      <c r="D67" s="26"/>
      <c r="E67" s="35"/>
      <c r="F67" s="35"/>
      <c r="G67" s="35"/>
      <c r="H67" s="6"/>
      <c r="I67" s="6"/>
      <c r="J67" s="31"/>
      <c r="K67" s="6"/>
      <c r="L67" s="6"/>
      <c r="M67" s="6"/>
      <c r="N67" s="6"/>
      <c r="O67" s="10"/>
      <c r="P67" s="6"/>
      <c r="Q67" s="6"/>
      <c r="R67" s="6"/>
      <c r="S67" s="6"/>
      <c r="T67" s="6"/>
      <c r="U67" s="6"/>
      <c r="V67" s="6"/>
      <c r="W67" s="6"/>
      <c r="X67" s="6"/>
      <c r="Y67" s="6"/>
      <c r="Z67" s="7"/>
    </row>
    <row r="68" spans="1:26" ht="15.95" customHeight="1">
      <c r="A68" s="38"/>
      <c r="B68" s="27"/>
      <c r="C68" s="27"/>
      <c r="D68" s="27"/>
      <c r="E68" s="34"/>
      <c r="F68" s="34"/>
      <c r="G68" s="34"/>
      <c r="H68" s="6"/>
      <c r="I68" s="78"/>
      <c r="J68" s="115" t="s">
        <v>31</v>
      </c>
      <c r="K68" s="115"/>
      <c r="L68" s="115"/>
      <c r="M68" s="115"/>
      <c r="N68" s="115"/>
      <c r="O68" s="115"/>
      <c r="P68" s="78"/>
      <c r="Q68" s="6"/>
      <c r="R68" s="6"/>
      <c r="S68" s="6"/>
      <c r="T68" s="6"/>
      <c r="U68" s="6"/>
      <c r="V68" s="6"/>
      <c r="W68" s="6"/>
      <c r="X68" s="6"/>
      <c r="Y68" s="6"/>
      <c r="Z68" s="7"/>
    </row>
    <row r="69" spans="1:26" ht="15.95" customHeight="1">
      <c r="A69" s="38"/>
      <c r="B69" s="27"/>
      <c r="C69" s="27"/>
      <c r="D69" s="27"/>
      <c r="E69" s="34"/>
      <c r="F69" s="34"/>
      <c r="G69" s="34"/>
      <c r="H69" s="6"/>
      <c r="I69" s="6"/>
      <c r="J69" s="78"/>
      <c r="K69" s="78"/>
      <c r="L69" s="78"/>
      <c r="M69" s="78"/>
      <c r="N69" s="78"/>
      <c r="O69" s="78"/>
      <c r="P69" s="78"/>
      <c r="Q69" s="6"/>
      <c r="R69" s="6"/>
      <c r="S69" s="6"/>
      <c r="T69" s="6"/>
      <c r="U69" s="6"/>
      <c r="V69" s="6"/>
      <c r="W69" s="6"/>
      <c r="X69" s="6"/>
      <c r="Y69" s="6"/>
      <c r="Z69" s="7"/>
    </row>
    <row r="70" spans="1:26" ht="15.95" customHeight="1" thickBot="1">
      <c r="A70" s="103" t="s">
        <v>15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04" t="s">
        <v>65</v>
      </c>
      <c r="Z70" s="105"/>
    </row>
    <row r="71" spans="1:26" ht="14.45" customHeight="1"/>
    <row r="72" spans="1:26" ht="14.45" customHeight="1"/>
    <row r="73" spans="1:26" ht="14.45" customHeight="1"/>
    <row r="74" spans="1:26" ht="14.45" customHeight="1"/>
    <row r="75" spans="1:26" ht="14.45" customHeight="1"/>
    <row r="76" spans="1:26" ht="14.45" customHeight="1"/>
    <row r="77" spans="1:26" ht="14.45" customHeight="1"/>
    <row r="78" spans="1:26" ht="14.45" customHeight="1"/>
    <row r="79" spans="1:26" ht="14.45" customHeight="1"/>
    <row r="80" spans="1:26" ht="14.45" customHeight="1"/>
    <row r="81" spans="1:1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</sheetData>
  <mergeCells count="41">
    <mergeCell ref="I3:J3"/>
    <mergeCell ref="S9:V9"/>
    <mergeCell ref="O3:R3"/>
    <mergeCell ref="I4:I11"/>
    <mergeCell ref="A1:G1"/>
    <mergeCell ref="A3:F3"/>
    <mergeCell ref="A2:G2"/>
    <mergeCell ref="J5:J6"/>
    <mergeCell ref="J7:J8"/>
    <mergeCell ref="J9:J10"/>
    <mergeCell ref="Q7:R8"/>
    <mergeCell ref="I2:J2"/>
    <mergeCell ref="K7:N7"/>
    <mergeCell ref="O7:P8"/>
    <mergeCell ref="M1:T1"/>
    <mergeCell ref="K5:N5"/>
    <mergeCell ref="A10:G10"/>
    <mergeCell ref="A57:G57"/>
    <mergeCell ref="J62:O62"/>
    <mergeCell ref="J64:O64"/>
    <mergeCell ref="J66:O66"/>
    <mergeCell ref="M17:Q17"/>
    <mergeCell ref="M21:O21"/>
    <mergeCell ref="M22:Q22"/>
    <mergeCell ref="A26:G26"/>
    <mergeCell ref="M18:P18"/>
    <mergeCell ref="I26:J26"/>
    <mergeCell ref="I17:J17"/>
    <mergeCell ref="O15:R15"/>
    <mergeCell ref="K14:T14"/>
    <mergeCell ref="K15:N15"/>
    <mergeCell ref="S15:V15"/>
    <mergeCell ref="Y70:Z70"/>
    <mergeCell ref="A60:G60"/>
    <mergeCell ref="A12:G12"/>
    <mergeCell ref="A17:G17"/>
    <mergeCell ref="K27:L27"/>
    <mergeCell ref="K29:L29"/>
    <mergeCell ref="K30:L30"/>
    <mergeCell ref="J68:O68"/>
    <mergeCell ref="J60:O60"/>
  </mergeCells>
  <hyperlinks>
    <hyperlink ref="J66" r:id="rId1"/>
  </hyperlinks>
  <pageMargins left="0.7" right="0.7" top="0.75" bottom="0.75" header="0.3" footer="0.3"/>
  <pageSetup paperSize="9" orientation="portrait" r:id="rId2"/>
  <ignoredErrors>
    <ignoredError sqref="D7" unlocked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Sous Vide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2011-06-17T16:40:44Z</dcterms:created>
  <dcterms:modified xsi:type="dcterms:W3CDTF">2018-11-06T15:08:47Z</dcterms:modified>
</cp:coreProperties>
</file>